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192" windowHeight="832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<sst xmlns="http://schemas.openxmlformats.org/spreadsheetml/2006/main" count="171" uniqueCount="87">
  <si>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</si>
  <si>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</si>
  <si>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</si>
  <si>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</si>
  <si>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</si>
  <si>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</si>
  <si>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</si>
  <si>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</si>
  <si>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</si>
  <si>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</si>
  <si>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</si>
  <si>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</si>
  <si>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</si>
  <si>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</si>
  <si>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</si>
  <si>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</si>
  <si>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</si>
  <si>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</si>
  <si>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</si>
  <si>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</si>
  <si>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</si>
  <si>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</si>
  <si>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</si>
  <si>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</si>
  <si>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</si>
  <si>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</si>
  <si>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</si>
  <si>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</si>
  <si>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</si>
  <si>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</si>
  <si>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</si>
  <si>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</si>
  <si>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</si>
  <si>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</si>
  <si>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</si>
  <si>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</si>
  <si>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</si>
  <si>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</si>
  <si>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</si>
  <si>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</si>
  <si>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</si>
  <si>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</si>
  <si>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</si>
  <si>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</si>
  <si>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</si>
  <si>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</si>
  <si>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</si>
  <si>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</si>
  <si>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</si>
  <si>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</si>
  <si>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</si>
  <si>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</si>
  <si>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</si>
  <si>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</si>
  <si>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</si>
  <si>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</si>
  <si>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</si>
  <si>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</si>
  <si>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</si>
  <si>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t>g=e+f</t>
  </si>
  <si>
    <t>h=d+g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</si>
  <si>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</si>
  <si>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</si>
  <si>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</si>
  <si>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</si>
  <si>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</si>
  <si>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</si>
  <si>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</si>
  <si>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</si>
  <si>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</si>
  <si>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</si>
  <si>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</si>
  <si>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</si>
  <si>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</si>
  <si>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</si>
  <si>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</si>
  <si>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</si>
  <si>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</si>
  <si>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</si>
  <si>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</si>
  <si>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</si>
  <si>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</si>
  <si>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</si>
  <si>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</si>
  <si>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30/09/2016</t>
  </si>
  <si>
    <t>30/09/2017</t>
  </si>
  <si>
    <t>31/12/2016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</si>
</sst>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  <numFmt numFmtId="193" formatCode="0.0\ &quot;p.p&quot;"/>
    <numFmt numFmtId="194" formatCode="\+0.0\ &quot;p.p&quot;;\(0.0\)\ &quot;p.p.&quot;"/>
    <numFmt numFmtId="195" formatCode="#,##0.0;\(#,##0.0\)"/>
    <numFmt numFmtId="196" formatCode="#,##0.0;\(#,##0.0\);\-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2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0" fontId="5" fillId="35" borderId="0" xfId="5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195" fontId="9" fillId="35" borderId="0" xfId="47" applyNumberFormat="1" applyFont="1" applyFill="1" applyBorder="1" applyAlignment="1" applyProtection="1">
      <alignment vertical="center"/>
      <protection locked="0"/>
    </xf>
    <xf numFmtId="195" fontId="5" fillId="35" borderId="0" xfId="47" applyNumberFormat="1" applyFont="1" applyFill="1" applyBorder="1" applyAlignment="1" applyProtection="1">
      <alignment vertical="center"/>
      <protection locked="0"/>
    </xf>
    <xf numFmtId="195" fontId="6" fillId="35" borderId="0" xfId="47" applyNumberFormat="1" applyFont="1" applyFill="1" applyAlignment="1" applyProtection="1">
      <alignment vertical="center"/>
      <protection hidden="1"/>
    </xf>
    <xf numFmtId="195" fontId="9" fillId="35" borderId="12" xfId="47" applyNumberFormat="1" applyFont="1" applyFill="1" applyBorder="1" applyAlignment="1" applyProtection="1">
      <alignment vertical="center"/>
      <protection locked="0"/>
    </xf>
    <xf numFmtId="195" fontId="5" fillId="35" borderId="0" xfId="0" applyNumberFormat="1" applyFont="1" applyFill="1" applyAlignment="1">
      <alignment vertical="center"/>
    </xf>
    <xf numFmtId="195" fontId="6" fillId="35" borderId="0" xfId="47" applyNumberFormat="1" applyFont="1" applyFill="1" applyAlignment="1" applyProtection="1">
      <alignment horizontal="right" vertical="center"/>
      <protection hidden="1"/>
    </xf>
    <xf numFmtId="195" fontId="10" fillId="35" borderId="0" xfId="0" applyNumberFormat="1" applyFont="1" applyFill="1" applyAlignment="1">
      <alignment vertical="center"/>
    </xf>
    <xf numFmtId="195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78" fontId="6" fillId="35" borderId="0" xfId="44" applyNumberFormat="1" applyFont="1" applyFill="1" applyAlignment="1" applyProtection="1">
      <alignment horizontal="right" vertical="center"/>
      <protection hidden="1"/>
    </xf>
    <xf numFmtId="178" fontId="8" fillId="35" borderId="12" xfId="44" applyNumberFormat="1" applyFont="1" applyFill="1" applyBorder="1" applyAlignment="1" applyProtection="1">
      <alignment horizontal="right"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9" fillId="35" borderId="12" xfId="44" applyNumberFormat="1" applyFont="1" applyFill="1" applyBorder="1" applyAlignment="1" applyProtection="1">
      <alignment vertical="center"/>
      <protection locked="0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184" fontId="5" fillId="35" borderId="0" xfId="44" applyNumberFormat="1" applyFont="1" applyFill="1" applyBorder="1" applyAlignment="1" applyProtection="1">
      <alignment vertical="center"/>
      <protection locked="0"/>
    </xf>
    <xf numFmtId="37" fontId="6" fillId="35" borderId="0" xfId="47" applyFont="1" applyFill="1" applyAlignment="1" applyProtection="1">
      <alignment horizontal="left" vertical="center"/>
      <protection hidden="1"/>
    </xf>
    <xf numFmtId="178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8" fillId="35" borderId="11" xfId="47" applyFont="1" applyFill="1" applyBorder="1" applyAlignment="1" applyProtection="1">
      <alignment vertical="center"/>
      <protection hidden="1"/>
    </xf>
    <xf numFmtId="178" fontId="8" fillId="35" borderId="11" xfId="44" applyNumberFormat="1" applyFont="1" applyFill="1" applyBorder="1" applyAlignment="1" applyProtection="1">
      <alignment horizontal="center" vertical="center"/>
      <protection hidden="1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2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3" fontId="9" fillId="35" borderId="0" xfId="0" applyNumberFormat="1" applyFont="1" applyFill="1" applyAlignment="1">
      <alignment vertical="center"/>
    </xf>
    <xf numFmtId="180" fontId="3" fillId="35" borderId="0" xfId="50" applyNumberFormat="1" applyFont="1" applyFill="1" applyBorder="1" applyAlignment="1">
      <alignment vertical="center" wrapText="1"/>
    </xf>
    <xf numFmtId="182" fontId="8" fillId="35" borderId="0" xfId="0" applyNumberFormat="1" applyFont="1" applyFill="1" applyBorder="1" applyAlignment="1">
      <alignment vertical="center" wrapText="1"/>
    </xf>
    <xf numFmtId="181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2" fontId="6" fillId="35" borderId="0" xfId="0" applyNumberFormat="1" applyFont="1" applyFill="1" applyBorder="1" applyAlignment="1">
      <alignment vertical="center" wrapText="1"/>
    </xf>
    <xf numFmtId="181" fontId="4" fillId="35" borderId="0" xfId="50" applyNumberFormat="1" applyFont="1" applyFill="1" applyBorder="1" applyAlignment="1">
      <alignment vertical="center" wrapText="1"/>
    </xf>
    <xf numFmtId="190" fontId="6" fillId="35" borderId="0" xfId="0" applyNumberFormat="1" applyFont="1" applyFill="1" applyBorder="1" applyAlignment="1">
      <alignment vertical="center" wrapText="1"/>
    </xf>
    <xf numFmtId="181" fontId="6" fillId="35" borderId="15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0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3" fontId="9" fillId="35" borderId="12" xfId="0" applyNumberFormat="1" applyFont="1" applyFill="1" applyBorder="1" applyAlignment="1">
      <alignment vertical="center"/>
    </xf>
    <xf numFmtId="180" fontId="3" fillId="35" borderId="12" xfId="50" applyNumberFormat="1" applyFont="1" applyFill="1" applyBorder="1" applyAlignment="1">
      <alignment vertical="center" wrapText="1"/>
    </xf>
    <xf numFmtId="182" fontId="8" fillId="35" borderId="12" xfId="0" applyNumberFormat="1" applyFont="1" applyFill="1" applyBorder="1" applyAlignment="1">
      <alignment vertical="center" wrapText="1"/>
    </xf>
    <xf numFmtId="181" fontId="8" fillId="35" borderId="17" xfId="50" applyNumberFormat="1" applyFont="1" applyFill="1" applyBorder="1" applyAlignment="1">
      <alignment vertical="center" wrapText="1"/>
    </xf>
    <xf numFmtId="178" fontId="6" fillId="35" borderId="0" xfId="44" applyNumberFormat="1" applyFont="1" applyFill="1" applyBorder="1" applyAlignment="1">
      <alignment vertical="center" wrapText="1"/>
    </xf>
    <xf numFmtId="182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78" fontId="4" fillId="35" borderId="0" xfId="44" applyNumberFormat="1" applyFont="1" applyFill="1" applyBorder="1" applyAlignment="1">
      <alignment vertical="center" wrapText="1"/>
    </xf>
    <xf numFmtId="181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3" fontId="5" fillId="35" borderId="11" xfId="0" applyNumberFormat="1" applyFont="1" applyFill="1" applyBorder="1" applyAlignment="1">
      <alignment vertical="center"/>
    </xf>
    <xf numFmtId="182" fontId="6" fillId="35" borderId="11" xfId="44" applyNumberFormat="1" applyFont="1" applyFill="1" applyBorder="1" applyAlignment="1">
      <alignment vertical="center" wrapText="1"/>
    </xf>
    <xf numFmtId="181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3" fontId="5" fillId="35" borderId="0" xfId="0" applyNumberFormat="1" applyFont="1" applyFill="1" applyAlignment="1">
      <alignment vertical="center"/>
    </xf>
    <xf numFmtId="180" fontId="6" fillId="35" borderId="11" xfId="50" applyNumberFormat="1" applyFont="1" applyFill="1" applyBorder="1" applyAlignment="1">
      <alignment vertical="center" wrapText="1"/>
    </xf>
    <xf numFmtId="194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1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3" fontId="8" fillId="35" borderId="0" xfId="0" applyNumberFormat="1" applyFont="1" applyFill="1" applyBorder="1" applyAlignment="1">
      <alignment vertical="center" wrapText="1"/>
    </xf>
    <xf numFmtId="183" fontId="8" fillId="35" borderId="12" xfId="0" applyNumberFormat="1" applyFont="1" applyFill="1" applyBorder="1" applyAlignment="1">
      <alignment vertical="center" wrapText="1"/>
    </xf>
    <xf numFmtId="182" fontId="6" fillId="35" borderId="11" xfId="0" applyNumberFormat="1" applyFont="1" applyFill="1" applyBorder="1" applyAlignment="1">
      <alignment vertical="center" wrapText="1"/>
    </xf>
    <xf numFmtId="180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3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78" fontId="8" fillId="35" borderId="12" xfId="44" applyNumberFormat="1" applyFont="1" applyFill="1" applyBorder="1" applyAlignment="1">
      <alignment vertical="center" wrapText="1"/>
    </xf>
    <xf numFmtId="178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2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84" fontId="6" fillId="35" borderId="11" xfId="44" applyNumberFormat="1" applyFont="1" applyFill="1" applyBorder="1" applyAlignment="1">
      <alignment vertical="center" wrapText="1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1.25">
      <c r="B4" s="3" t="s">
        <v>74</v>
      </c>
      <c r="C4" s="121" t="s">
        <v>85</v>
      </c>
      <c r="D4" s="121" t="s">
        <v>84</v>
      </c>
    </row>
    <row r="5" spans="2:4" ht="12">
      <c r="B5" s="5" t="s">
        <v>0</v>
      </c>
      <c r="C5" s="13">
        <v>4027.8</v>
      </c>
      <c r="D5" s="13">
        <v>3615.5</v>
      </c>
    </row>
    <row r="6" spans="2:4" ht="11.25">
      <c r="B6" s="6" t="s">
        <v>1</v>
      </c>
      <c r="C6" s="14">
        <v>327.3</v>
      </c>
      <c r="D6" s="14">
        <v>259.9</v>
      </c>
    </row>
    <row r="7" spans="2:4" ht="13.5" customHeight="1">
      <c r="B7" s="6" t="s">
        <v>2</v>
      </c>
      <c r="C7" s="15">
        <v>-1776.4</v>
      </c>
      <c r="D7" s="15">
        <v>-1437.4</v>
      </c>
    </row>
    <row r="8" spans="2:4" ht="11.25">
      <c r="B8" s="6" t="s">
        <v>3</v>
      </c>
      <c r="C8" s="14">
        <v>-1428.6</v>
      </c>
      <c r="D8" s="14">
        <v>-1382.7</v>
      </c>
    </row>
    <row r="9" spans="2:10" ht="11.25">
      <c r="B9" s="6" t="s">
        <v>4</v>
      </c>
      <c r="C9" s="14">
        <v>-409.1</v>
      </c>
      <c r="D9" s="14">
        <v>-390.1</v>
      </c>
      <c r="J9" s="7"/>
    </row>
    <row r="10" spans="2:4" ht="11.25">
      <c r="B10" s="6" t="s">
        <v>72</v>
      </c>
      <c r="C10" s="14">
        <v>-366.8</v>
      </c>
      <c r="D10" s="14">
        <v>-321.3</v>
      </c>
    </row>
    <row r="11" spans="2:4" ht="11.25">
      <c r="B11" s="6" t="s">
        <v>5</v>
      </c>
      <c r="C11" s="14">
        <v>-45.3</v>
      </c>
      <c r="D11" s="14">
        <v>-34.7</v>
      </c>
    </row>
    <row r="12" spans="2:4" ht="11.25">
      <c r="B12" s="6" t="s">
        <v>6</v>
      </c>
      <c r="C12" s="14">
        <v>29</v>
      </c>
      <c r="D12" s="14">
        <v>20</v>
      </c>
    </row>
    <row r="13" spans="2:4" ht="11.25">
      <c r="B13" s="6"/>
      <c r="C13" s="15"/>
      <c r="D13" s="15"/>
    </row>
    <row r="14" spans="2:4" ht="12">
      <c r="B14" s="8" t="s">
        <v>7</v>
      </c>
      <c r="C14" s="16">
        <f>SUM(C5:C12)</f>
        <v>357.9000000000003</v>
      </c>
      <c r="D14" s="16">
        <f>SUM(D5:D12)</f>
        <v>329.19999999999993</v>
      </c>
    </row>
    <row r="15" spans="2:4" ht="11.25">
      <c r="B15" s="6"/>
      <c r="C15" s="17"/>
      <c r="D15" s="17"/>
    </row>
    <row r="16" spans="2:4" ht="11.25">
      <c r="B16" s="6" t="s">
        <v>73</v>
      </c>
      <c r="C16" s="18">
        <v>9.2</v>
      </c>
      <c r="D16" s="18">
        <v>8</v>
      </c>
    </row>
    <row r="17" spans="2:4" ht="11.25">
      <c r="B17" s="6" t="s">
        <v>8</v>
      </c>
      <c r="C17" s="18">
        <v>79.5</v>
      </c>
      <c r="D17" s="18">
        <v>85.2</v>
      </c>
    </row>
    <row r="18" spans="2:4" ht="11.25">
      <c r="B18" s="6" t="s">
        <v>9</v>
      </c>
      <c r="C18" s="18">
        <v>-163.2</v>
      </c>
      <c r="D18" s="18">
        <v>-183.4</v>
      </c>
    </row>
    <row r="19" spans="2:4" ht="11.25">
      <c r="B19" s="12" t="s">
        <v>68</v>
      </c>
      <c r="C19" s="17"/>
      <c r="D19" s="17"/>
    </row>
    <row r="20" spans="2:4" ht="12">
      <c r="B20" s="8" t="s">
        <v>64</v>
      </c>
      <c r="C20" s="16">
        <f>SUM(C16:C18)</f>
        <v>-74.49999999999999</v>
      </c>
      <c r="D20" s="16">
        <f>SUM(D16:D18)</f>
        <v>-90.2</v>
      </c>
    </row>
    <row r="21" spans="2:4" ht="11.25">
      <c r="B21" s="6"/>
      <c r="C21" s="17"/>
      <c r="D21" s="17"/>
    </row>
    <row r="22" spans="2:4" ht="11.25">
      <c r="B22" s="6" t="s">
        <v>71</v>
      </c>
      <c r="C22" s="18">
        <v>0</v>
      </c>
      <c r="D22" s="18">
        <v>0</v>
      </c>
    </row>
    <row r="23" spans="2:4" ht="11.25">
      <c r="B23" s="6"/>
      <c r="C23" s="17"/>
      <c r="D23" s="17"/>
    </row>
    <row r="24" spans="2:4" ht="12">
      <c r="B24" s="8" t="s">
        <v>10</v>
      </c>
      <c r="C24" s="16">
        <f>C14+C20+C22</f>
        <v>283.4000000000003</v>
      </c>
      <c r="D24" s="16">
        <f>D14+D20+D22</f>
        <v>238.99999999999994</v>
      </c>
    </row>
    <row r="25" spans="2:4" ht="12">
      <c r="B25" s="5"/>
      <c r="C25" s="13"/>
      <c r="D25" s="13"/>
    </row>
    <row r="26" spans="2:4" ht="11.25">
      <c r="B26" s="6" t="s">
        <v>57</v>
      </c>
      <c r="C26" s="18">
        <v>-90.60000000000001</v>
      </c>
      <c r="D26" s="18">
        <v>-87.2</v>
      </c>
    </row>
    <row r="27" spans="3:4" ht="11.25">
      <c r="C27" s="17"/>
      <c r="D27" s="17"/>
    </row>
    <row r="28" spans="2:4" ht="12">
      <c r="B28" s="8" t="s">
        <v>58</v>
      </c>
      <c r="C28" s="16">
        <f>C24+C26</f>
        <v>192.8000000000003</v>
      </c>
      <c r="D28" s="16">
        <f>D24+D26</f>
        <v>151.79999999999995</v>
      </c>
    </row>
    <row r="29" spans="2:4" ht="7.5" customHeight="1">
      <c r="B29" s="9"/>
      <c r="C29" s="13"/>
      <c r="D29" s="13"/>
    </row>
    <row r="30" spans="2:4" ht="11.25">
      <c r="B30" s="10" t="s">
        <v>65</v>
      </c>
      <c r="C30" s="19"/>
      <c r="D30" s="19"/>
    </row>
    <row r="31" spans="2:4" ht="11.25">
      <c r="B31" s="6" t="s">
        <v>66</v>
      </c>
      <c r="C31" s="14">
        <f>+C28-C32</f>
        <v>182.9000000000003</v>
      </c>
      <c r="D31" s="14">
        <f>+D28-D32</f>
        <v>142.19999999999996</v>
      </c>
    </row>
    <row r="32" spans="2:4" ht="11.25">
      <c r="B32" s="11" t="s">
        <v>67</v>
      </c>
      <c r="C32" s="20">
        <v>9.9</v>
      </c>
      <c r="D32" s="20">
        <v>9.6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C15 C19:C21 C27 C23:C25" formulaRange="1" unlockedFormula="1"/>
    <ignoredError sqref="C28 C31 D14 D20:D3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8"/>
      <c r="B5" s="39" t="s">
        <v>75</v>
      </c>
      <c r="C5" s="40" t="s">
        <v>85</v>
      </c>
      <c r="D5" s="40" t="s">
        <v>86</v>
      </c>
    </row>
    <row r="6" spans="1:4" ht="12">
      <c r="A6" s="35" t="s">
        <v>37</v>
      </c>
      <c r="B6" s="36" t="s">
        <v>38</v>
      </c>
      <c r="C6" s="37">
        <v>388.2</v>
      </c>
      <c r="D6" s="37">
        <v>351.5</v>
      </c>
    </row>
    <row r="7" spans="2:4" ht="11.25">
      <c r="B7" s="22"/>
      <c r="C7" s="23"/>
      <c r="D7" s="23"/>
    </row>
    <row r="8" spans="1:4" s="33" customFormat="1" ht="12">
      <c r="A8" s="32" t="s">
        <v>45</v>
      </c>
      <c r="B8" s="21" t="s">
        <v>39</v>
      </c>
      <c r="C8" s="24">
        <v>38.3</v>
      </c>
      <c r="D8" s="24">
        <v>29.4</v>
      </c>
    </row>
    <row r="9" spans="2:4" ht="11.25">
      <c r="B9" s="22"/>
      <c r="C9" s="23"/>
      <c r="D9" s="23"/>
    </row>
    <row r="10" spans="2:4" ht="11.25">
      <c r="B10" s="22" t="s">
        <v>40</v>
      </c>
      <c r="C10" s="25">
        <v>-123.1</v>
      </c>
      <c r="D10" s="25">
        <v>-72.1</v>
      </c>
    </row>
    <row r="11" spans="2:4" ht="11.25">
      <c r="B11" s="22" t="s">
        <v>41</v>
      </c>
      <c r="C11" s="25">
        <v>-54.7</v>
      </c>
      <c r="D11" s="25">
        <v>-71.7</v>
      </c>
    </row>
    <row r="12" spans="2:4" ht="11.25">
      <c r="B12" s="22" t="s">
        <v>42</v>
      </c>
      <c r="C12" s="25">
        <v>-143.4</v>
      </c>
      <c r="D12" s="25">
        <v>-36.199999999999996</v>
      </c>
    </row>
    <row r="13" spans="2:4" ht="11.25">
      <c r="B13" s="22" t="s">
        <v>43</v>
      </c>
      <c r="C13" s="25">
        <v>-2</v>
      </c>
      <c r="D13" s="25">
        <v>-2.3</v>
      </c>
    </row>
    <row r="14" spans="1:4" ht="12">
      <c r="A14" s="32" t="s">
        <v>46</v>
      </c>
      <c r="B14" s="21" t="s">
        <v>44</v>
      </c>
      <c r="C14" s="26">
        <f>+C10+C11+C12+C13</f>
        <v>-323.20000000000005</v>
      </c>
      <c r="D14" s="26">
        <f>+D10+D11+D12+D13</f>
        <v>-182.3</v>
      </c>
    </row>
    <row r="15" spans="2:4" ht="11.25">
      <c r="B15" s="22"/>
      <c r="C15" s="25"/>
      <c r="D15" s="25"/>
    </row>
    <row r="16" spans="1:4" ht="12">
      <c r="A16" s="32" t="s">
        <v>47</v>
      </c>
      <c r="B16" s="21" t="s">
        <v>48</v>
      </c>
      <c r="C16" s="27">
        <f>+C14+C8+C6</f>
        <v>103.29999999999995</v>
      </c>
      <c r="D16" s="27">
        <f>+D14+D8+D6</f>
        <v>198.6</v>
      </c>
    </row>
    <row r="17" spans="2:4" ht="12">
      <c r="B17" s="28"/>
      <c r="C17" s="23"/>
      <c r="D17" s="23"/>
    </row>
    <row r="18" spans="1:4" ht="12">
      <c r="A18" s="32" t="s">
        <v>49</v>
      </c>
      <c r="B18" s="21" t="s">
        <v>50</v>
      </c>
      <c r="C18" s="24">
        <v>134.6</v>
      </c>
      <c r="D18" s="24">
        <v>110.2</v>
      </c>
    </row>
    <row r="19" spans="2:4" ht="11.25">
      <c r="B19" s="22"/>
      <c r="C19" s="23"/>
      <c r="D19" s="23"/>
    </row>
    <row r="20" spans="2:4" ht="11.25">
      <c r="B20" s="22" t="s">
        <v>70</v>
      </c>
      <c r="C20" s="29">
        <v>-2829.4</v>
      </c>
      <c r="D20" s="29">
        <v>-2847.8</v>
      </c>
    </row>
    <row r="21" spans="2:4" ht="11.25">
      <c r="B21" s="22" t="s">
        <v>52</v>
      </c>
      <c r="C21" s="29">
        <v>-4.1</v>
      </c>
      <c r="D21" s="29">
        <v>-5</v>
      </c>
    </row>
    <row r="22" spans="2:4" ht="11.25">
      <c r="B22" s="30" t="s">
        <v>53</v>
      </c>
      <c r="C22" s="29">
        <v>-14.4</v>
      </c>
      <c r="D22" s="29">
        <v>-14.9</v>
      </c>
    </row>
    <row r="23" spans="1:4" ht="12">
      <c r="A23" s="32" t="s">
        <v>51</v>
      </c>
      <c r="B23" s="21" t="s">
        <v>54</v>
      </c>
      <c r="C23" s="26">
        <f>SUM(C20:C22)</f>
        <v>-2847.9</v>
      </c>
      <c r="D23" s="26">
        <f>SUM(D20:D22)</f>
        <v>-2867.7000000000003</v>
      </c>
    </row>
    <row r="24" spans="2:4" ht="12">
      <c r="B24" s="30"/>
      <c r="C24" s="26"/>
      <c r="D24" s="26"/>
    </row>
    <row r="25" spans="1:4" ht="12">
      <c r="A25" s="32" t="s">
        <v>59</v>
      </c>
      <c r="B25" s="21" t="s">
        <v>55</v>
      </c>
      <c r="C25" s="26">
        <f>C18+C23</f>
        <v>-2713.3</v>
      </c>
      <c r="D25" s="26">
        <f>D18+D23</f>
        <v>-2757.5000000000005</v>
      </c>
    </row>
    <row r="26" spans="2:4" ht="12">
      <c r="B26" s="30"/>
      <c r="C26" s="26"/>
      <c r="D26" s="26"/>
    </row>
    <row r="27" spans="1:4" ht="12">
      <c r="A27" s="32" t="s">
        <v>60</v>
      </c>
      <c r="B27" s="21" t="s">
        <v>56</v>
      </c>
      <c r="C27" s="26">
        <f>C16+C25</f>
        <v>-2610</v>
      </c>
      <c r="D27" s="26">
        <f>D16+D25</f>
        <v>-2558.9000000000005</v>
      </c>
    </row>
    <row r="28" spans="2:4" ht="12">
      <c r="B28" s="30"/>
      <c r="C28" s="31"/>
      <c r="D28" s="31"/>
    </row>
    <row r="29" spans="2:4" ht="12">
      <c r="B29" s="30"/>
      <c r="C29" s="31"/>
      <c r="D29" s="31"/>
    </row>
    <row r="30" ht="11.25">
      <c r="B30" s="34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19:D19 C23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72" t="s">
        <v>79</v>
      </c>
      <c r="B3" s="73">
        <v>43008</v>
      </c>
      <c r="C3" s="74" t="s">
        <v>16</v>
      </c>
      <c r="D3" s="73">
        <v>42643</v>
      </c>
      <c r="E3" s="75" t="s">
        <v>16</v>
      </c>
      <c r="F3" s="76" t="s">
        <v>13</v>
      </c>
      <c r="G3" s="77" t="s">
        <v>14</v>
      </c>
    </row>
    <row r="4" spans="1:7" ht="12">
      <c r="A4" s="41" t="s">
        <v>17</v>
      </c>
      <c r="B4" s="42">
        <v>1284.7405225000002</v>
      </c>
      <c r="C4" s="43">
        <f>B4/$B$4</f>
        <v>1</v>
      </c>
      <c r="D4" s="42">
        <v>1066.09923415</v>
      </c>
      <c r="E4" s="43">
        <f>D4/$D$4</f>
        <v>1</v>
      </c>
      <c r="F4" s="44">
        <f>B4-D4</f>
        <v>218.6412883500002</v>
      </c>
      <c r="G4" s="45">
        <f>B4/D4-1</f>
        <v>0.2050853066453262</v>
      </c>
    </row>
    <row r="5" spans="1:7" s="33" customFormat="1" ht="12">
      <c r="A5" s="46" t="s">
        <v>18</v>
      </c>
      <c r="B5" s="47">
        <v>-1013.3341527700001</v>
      </c>
      <c r="C5" s="48">
        <f>B5/$B$4</f>
        <v>-0.7887461592618986</v>
      </c>
      <c r="D5" s="47">
        <v>-794.2593119500001</v>
      </c>
      <c r="E5" s="48">
        <f>D5/$D$4</f>
        <v>-0.745014428777132</v>
      </c>
      <c r="F5" s="49">
        <f>B5-D5</f>
        <v>-219.07484081999996</v>
      </c>
      <c r="G5" s="50">
        <f>B5/D5-1</f>
        <v>0.27582281696156064</v>
      </c>
    </row>
    <row r="6" spans="1:7" ht="11.25">
      <c r="A6" s="46" t="s">
        <v>4</v>
      </c>
      <c r="B6" s="47">
        <v>-80.47397</v>
      </c>
      <c r="C6" s="48">
        <f>B6/$B$4</f>
        <v>-0.06263830601638082</v>
      </c>
      <c r="D6" s="47">
        <v>-92.20140323999999</v>
      </c>
      <c r="E6" s="48">
        <f>D6/$D$4</f>
        <v>-0.08648482269430771</v>
      </c>
      <c r="F6" s="49">
        <f>B6-D6</f>
        <v>11.727433239999996</v>
      </c>
      <c r="G6" s="50">
        <f>B6/D6-1</f>
        <v>-0.12719365245964342</v>
      </c>
    </row>
    <row r="7" spans="1:7" ht="11.25">
      <c r="A7" s="46" t="s">
        <v>6</v>
      </c>
      <c r="B7" s="51">
        <v>10.459741410000001</v>
      </c>
      <c r="C7" s="52">
        <f>B7/$B$4</f>
        <v>0.008141520584752942</v>
      </c>
      <c r="D7" s="51">
        <v>6.88196677</v>
      </c>
      <c r="E7" s="52">
        <f>D7/$D$4</f>
        <v>0.0064552778480203915</v>
      </c>
      <c r="F7" s="47">
        <f>B7-D7</f>
        <v>3.5777746400000012</v>
      </c>
      <c r="G7" s="50">
        <f>B7/D7-1</f>
        <v>0.5198767677281304</v>
      </c>
    </row>
    <row r="8" spans="1:7" ht="12">
      <c r="A8" s="53" t="s">
        <v>19</v>
      </c>
      <c r="B8" s="54">
        <f>SUM(B4:B7)</f>
        <v>201.39214114000015</v>
      </c>
      <c r="C8" s="55">
        <f>B8/$B$4</f>
        <v>0.15675705530647346</v>
      </c>
      <c r="D8" s="54">
        <f>SUM(D4:D7)</f>
        <v>186.52048572999993</v>
      </c>
      <c r="E8" s="55">
        <f>D8/$D$4</f>
        <v>0.17495602637658075</v>
      </c>
      <c r="F8" s="56">
        <f>B8-D8</f>
        <v>14.871655410000216</v>
      </c>
      <c r="G8" s="57">
        <f>B8/D8-1</f>
        <v>0.07973202166934024</v>
      </c>
    </row>
    <row r="9" spans="1:7" s="33" customFormat="1" ht="12">
      <c r="A9" s="4"/>
      <c r="B9" s="4"/>
      <c r="C9" s="4"/>
      <c r="D9" s="4"/>
      <c r="E9" s="4"/>
      <c r="F9" s="4"/>
      <c r="G9" s="4"/>
    </row>
    <row r="10" spans="1:5" ht="12">
      <c r="A10" s="72" t="s">
        <v>12</v>
      </c>
      <c r="B10" s="73">
        <f>B3</f>
        <v>43008</v>
      </c>
      <c r="C10" s="73">
        <f>D3</f>
        <v>42643</v>
      </c>
      <c r="D10" s="73" t="str">
        <f>F3</f>
        <v>Var. Ass.</v>
      </c>
      <c r="E10" s="78" t="s">
        <v>14</v>
      </c>
    </row>
    <row r="11" spans="1:5" ht="11.25">
      <c r="A11" s="46" t="s">
        <v>76</v>
      </c>
      <c r="B11" s="58">
        <v>1985.0019366317597</v>
      </c>
      <c r="C11" s="58">
        <v>1918.4311288768652</v>
      </c>
      <c r="D11" s="59">
        <f>B11-C11</f>
        <v>66.57080775489453</v>
      </c>
      <c r="E11" s="50">
        <f>B11/C11-1</f>
        <v>0.03470065031412828</v>
      </c>
    </row>
    <row r="12" spans="1:5" ht="11.25">
      <c r="A12" s="46" t="s">
        <v>77</v>
      </c>
      <c r="B12" s="58">
        <v>3253.0622681491495</v>
      </c>
      <c r="C12" s="58">
        <v>2526.3899168857906</v>
      </c>
      <c r="D12" s="59">
        <f>B12-C12</f>
        <v>726.6723512633589</v>
      </c>
      <c r="E12" s="50">
        <f>B12/C12-1</f>
        <v>0.2876326992941405</v>
      </c>
    </row>
    <row r="13" spans="1:5" ht="11.25">
      <c r="A13" s="60" t="s">
        <v>15</v>
      </c>
      <c r="B13" s="61">
        <v>1749.3</v>
      </c>
      <c r="C13" s="61">
        <v>1101.4</v>
      </c>
      <c r="D13" s="59">
        <f>B13-C13</f>
        <v>647.8999999999999</v>
      </c>
      <c r="E13" s="62">
        <f>B13/C13-1</f>
        <v>0.5882513165062646</v>
      </c>
    </row>
    <row r="14" spans="1:5" ht="11.25">
      <c r="A14" s="63" t="s">
        <v>78</v>
      </c>
      <c r="B14" s="64">
        <v>321.58050007709465</v>
      </c>
      <c r="C14" s="64">
        <v>309.7731666621744</v>
      </c>
      <c r="D14" s="65">
        <f>B14-C14</f>
        <v>11.807333414920265</v>
      </c>
      <c r="E14" s="66">
        <f>B14/C14-1</f>
        <v>0.03811606260847267</v>
      </c>
    </row>
    <row r="15" spans="1:5" ht="11.25">
      <c r="A15" s="67"/>
      <c r="B15" s="61"/>
      <c r="C15" s="61"/>
      <c r="D15" s="61"/>
      <c r="E15" s="48"/>
    </row>
    <row r="16" spans="1:5" ht="12">
      <c r="A16" s="79" t="s">
        <v>61</v>
      </c>
      <c r="B16" s="73">
        <f>B10</f>
        <v>43008</v>
      </c>
      <c r="C16" s="73">
        <f>C10</f>
        <v>42643</v>
      </c>
      <c r="D16" s="73" t="str">
        <f>D10</f>
        <v>Var. Ass.</v>
      </c>
      <c r="E16" s="78" t="s">
        <v>14</v>
      </c>
    </row>
    <row r="17" spans="1:5" ht="11.25">
      <c r="A17" s="46" t="s">
        <v>20</v>
      </c>
      <c r="B17" s="68">
        <f>B8</f>
        <v>201.39214114000015</v>
      </c>
      <c r="C17" s="68">
        <f>D8</f>
        <v>186.52048572999993</v>
      </c>
      <c r="D17" s="47">
        <f>B17-C17</f>
        <v>14.871655410000216</v>
      </c>
      <c r="E17" s="50">
        <f>B17/C17-1</f>
        <v>0.07973202166934024</v>
      </c>
    </row>
    <row r="18" spans="1:5" ht="11.25">
      <c r="A18" s="46" t="s">
        <v>21</v>
      </c>
      <c r="B18" s="68">
        <v>724.7000000000002</v>
      </c>
      <c r="C18" s="68">
        <v>650.6</v>
      </c>
      <c r="D18" s="47">
        <f>B18-C18</f>
        <v>74.10000000000014</v>
      </c>
      <c r="E18" s="50">
        <f>B18/C18-1</f>
        <v>0.11389486627728274</v>
      </c>
    </row>
    <row r="19" spans="1:5" ht="11.25">
      <c r="A19" s="63" t="s">
        <v>22</v>
      </c>
      <c r="B19" s="69">
        <f>+B17/B18</f>
        <v>0.27789725560921774</v>
      </c>
      <c r="C19" s="69">
        <f>+C17/C18</f>
        <v>0.28668995654780194</v>
      </c>
      <c r="D19" s="70">
        <f>+(B19-C19)*100</f>
        <v>-0.8792700938584197</v>
      </c>
      <c r="E19" s="71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33"/>
    </row>
    <row r="2" ht="12">
      <c r="A2" s="33"/>
    </row>
    <row r="3" spans="1:7" ht="12">
      <c r="A3" s="90" t="s">
        <v>79</v>
      </c>
      <c r="B3" s="87">
        <f>+Gas!B3</f>
        <v>43008</v>
      </c>
      <c r="C3" s="91" t="s">
        <v>16</v>
      </c>
      <c r="D3" s="87">
        <f>+Gas!D3</f>
        <v>42643</v>
      </c>
      <c r="E3" s="91" t="s">
        <v>16</v>
      </c>
      <c r="F3" s="88" t="s">
        <v>13</v>
      </c>
      <c r="G3" s="92" t="s">
        <v>14</v>
      </c>
    </row>
    <row r="4" spans="1:7" ht="12">
      <c r="A4" s="41" t="s">
        <v>17</v>
      </c>
      <c r="B4" s="82">
        <v>1775.13770445</v>
      </c>
      <c r="C4" s="43">
        <f>B4/$B$4</f>
        <v>1</v>
      </c>
      <c r="D4" s="82">
        <v>1552.3411119200002</v>
      </c>
      <c r="E4" s="43">
        <f>+D4/D$4</f>
        <v>1</v>
      </c>
      <c r="F4" s="44">
        <f>B4-D4</f>
        <v>222.79659252999977</v>
      </c>
      <c r="G4" s="45">
        <f>B4/D4-1</f>
        <v>0.14352296078433158</v>
      </c>
    </row>
    <row r="5" spans="1:7" ht="11.25">
      <c r="A5" s="46" t="s">
        <v>18</v>
      </c>
      <c r="B5" s="47">
        <v>-1602.3004174000002</v>
      </c>
      <c r="C5" s="48">
        <f>B5/$B$4</f>
        <v>-0.9026344341530671</v>
      </c>
      <c r="D5" s="47">
        <v>-1415.8578619700002</v>
      </c>
      <c r="E5" s="48">
        <f>+D5/D$4</f>
        <v>-0.9120790856455564</v>
      </c>
      <c r="F5" s="49">
        <f>B5-D5</f>
        <v>-186.44255543000008</v>
      </c>
      <c r="G5" s="50">
        <f>B5/D5-1</f>
        <v>0.13168168955221748</v>
      </c>
    </row>
    <row r="6" spans="1:7" ht="11.25">
      <c r="A6" s="46" t="s">
        <v>4</v>
      </c>
      <c r="B6" s="47">
        <v>-33.29386885</v>
      </c>
      <c r="C6" s="48">
        <f>B6/$B$4</f>
        <v>-0.018755654148147123</v>
      </c>
      <c r="D6" s="47">
        <v>-37.53965257</v>
      </c>
      <c r="E6" s="48">
        <f>+D6/D$4</f>
        <v>-0.024182605409174142</v>
      </c>
      <c r="F6" s="49">
        <f>B6-D6</f>
        <v>4.245783719999999</v>
      </c>
      <c r="G6" s="50">
        <f>B6/D6-1</f>
        <v>-0.11310130566826393</v>
      </c>
    </row>
    <row r="7" spans="1:7" ht="11.25">
      <c r="A7" s="46" t="s">
        <v>6</v>
      </c>
      <c r="B7" s="58">
        <v>7.859182339999999</v>
      </c>
      <c r="C7" s="52">
        <f>B7/$B$4</f>
        <v>0.004427364885720261</v>
      </c>
      <c r="D7" s="58">
        <v>5.324110869999999</v>
      </c>
      <c r="E7" s="52">
        <f>+D7/D$4</f>
        <v>0.0034297299924079937</v>
      </c>
      <c r="F7" s="47">
        <f>B7-D7</f>
        <v>2.53507147</v>
      </c>
      <c r="G7" s="50">
        <f>B7/D7-1</f>
        <v>0.4761492635858653</v>
      </c>
    </row>
    <row r="8" spans="1:7" ht="12">
      <c r="A8" s="53" t="s">
        <v>19</v>
      </c>
      <c r="B8" s="83">
        <f>SUM(B4:B7)</f>
        <v>147.40260053999975</v>
      </c>
      <c r="C8" s="55">
        <f>B8/$B$4</f>
        <v>0.08303727658450602</v>
      </c>
      <c r="D8" s="83">
        <f>SUM(D4:D7)</f>
        <v>104.26770825000007</v>
      </c>
      <c r="E8" s="55">
        <f>+D8/D$4</f>
        <v>0.06716803893767744</v>
      </c>
      <c r="F8" s="56">
        <f>B8-D8</f>
        <v>43.134892289999684</v>
      </c>
      <c r="G8" s="57">
        <f>B8/D8-1</f>
        <v>0.41369368344201285</v>
      </c>
    </row>
    <row r="10" spans="1:5" ht="12">
      <c r="A10" s="90" t="s">
        <v>12</v>
      </c>
      <c r="B10" s="87">
        <f>+B3</f>
        <v>43008</v>
      </c>
      <c r="C10" s="87">
        <f>+D3</f>
        <v>42643</v>
      </c>
      <c r="D10" s="88" t="s">
        <v>13</v>
      </c>
      <c r="E10" s="89" t="s">
        <v>14</v>
      </c>
    </row>
    <row r="11" spans="1:5" ht="11.25">
      <c r="A11" s="46" t="s">
        <v>80</v>
      </c>
      <c r="B11" s="51">
        <v>7740.6</v>
      </c>
      <c r="C11" s="51">
        <v>7233.7</v>
      </c>
      <c r="D11" s="59">
        <f>B11-C11</f>
        <v>506.90000000000055</v>
      </c>
      <c r="E11" s="50">
        <f>B11/C11-1</f>
        <v>0.07007478883558904</v>
      </c>
    </row>
    <row r="12" spans="1:5" ht="11.25">
      <c r="A12" s="63" t="s">
        <v>81</v>
      </c>
      <c r="B12" s="122">
        <v>2269.949644010436</v>
      </c>
      <c r="C12" s="122">
        <v>2215.861489100428</v>
      </c>
      <c r="D12" s="84">
        <f>B12-C12</f>
        <v>54.08815491000769</v>
      </c>
      <c r="E12" s="66">
        <f>B12/C12-1</f>
        <v>0.024409537859681807</v>
      </c>
    </row>
    <row r="14" spans="1:5" ht="12">
      <c r="A14" s="86" t="s">
        <v>61</v>
      </c>
      <c r="B14" s="87">
        <f>+B10</f>
        <v>43008</v>
      </c>
      <c r="C14" s="87">
        <f>+D3</f>
        <v>42643</v>
      </c>
      <c r="D14" s="88" t="s">
        <v>13</v>
      </c>
      <c r="E14" s="89" t="s">
        <v>14</v>
      </c>
    </row>
    <row r="15" spans="1:5" ht="11.25">
      <c r="A15" s="46" t="s">
        <v>20</v>
      </c>
      <c r="B15" s="68">
        <f>B8</f>
        <v>147.40260053999975</v>
      </c>
      <c r="C15" s="68">
        <f>D8</f>
        <v>104.26770825000007</v>
      </c>
      <c r="D15" s="47">
        <f>B15-C15</f>
        <v>43.134892289999684</v>
      </c>
      <c r="E15" s="50">
        <f>B15/C15-1</f>
        <v>0.41369368344201285</v>
      </c>
    </row>
    <row r="16" spans="1:5" ht="11.25">
      <c r="A16" s="46" t="s">
        <v>21</v>
      </c>
      <c r="B16" s="68">
        <f>Gas!B18</f>
        <v>724.7000000000002</v>
      </c>
      <c r="C16" s="68">
        <f>Gas!C18</f>
        <v>650.6</v>
      </c>
      <c r="D16" s="47">
        <f>B16-C16</f>
        <v>74.10000000000014</v>
      </c>
      <c r="E16" s="50">
        <f>B16/C16-1</f>
        <v>0.11389486627728274</v>
      </c>
    </row>
    <row r="17" spans="1:5" ht="11.25">
      <c r="A17" s="63" t="s">
        <v>22</v>
      </c>
      <c r="B17" s="69">
        <f>+B15/B16</f>
        <v>0.20339809650889984</v>
      </c>
      <c r="C17" s="69">
        <f>+C15/C16</f>
        <v>0.1602639229173072</v>
      </c>
      <c r="D17" s="70">
        <f>+(B17-C17)*100</f>
        <v>4.3134173591592635</v>
      </c>
      <c r="E17" s="71"/>
    </row>
    <row r="19" ht="11.25">
      <c r="D19" s="85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4" t="s">
        <v>79</v>
      </c>
      <c r="B3" s="95">
        <f>+'Energia elettrica'!B3</f>
        <v>43008</v>
      </c>
      <c r="C3" s="93" t="s">
        <v>16</v>
      </c>
      <c r="D3" s="95">
        <f>+'Energia elettrica'!D3</f>
        <v>42643</v>
      </c>
      <c r="E3" s="93" t="s">
        <v>16</v>
      </c>
      <c r="F3" s="96" t="s">
        <v>13</v>
      </c>
      <c r="G3" s="97" t="s">
        <v>14</v>
      </c>
    </row>
    <row r="4" spans="1:7" ht="12">
      <c r="A4" s="41" t="s">
        <v>17</v>
      </c>
      <c r="B4" s="82">
        <v>626.7139997099999</v>
      </c>
      <c r="C4" s="43">
        <f>B4/$B$4</f>
        <v>1</v>
      </c>
      <c r="D4" s="82">
        <v>594.3638483000001</v>
      </c>
      <c r="E4" s="43">
        <f>D4/$D$4</f>
        <v>1</v>
      </c>
      <c r="F4" s="44">
        <f>B4-D4</f>
        <v>32.35015140999985</v>
      </c>
      <c r="G4" s="45">
        <f>B4/D4-1</f>
        <v>0.05442819495588069</v>
      </c>
    </row>
    <row r="5" spans="1:7" ht="11.25">
      <c r="A5" s="46" t="s">
        <v>18</v>
      </c>
      <c r="B5" s="47">
        <v>-319.86206042</v>
      </c>
      <c r="C5" s="48">
        <f>B5/$B$4</f>
        <v>-0.5103796318065499</v>
      </c>
      <c r="D5" s="47">
        <v>-306.04292618</v>
      </c>
      <c r="E5" s="48">
        <f>D5/$D$4</f>
        <v>-0.5149083798675579</v>
      </c>
      <c r="F5" s="49">
        <f>B5-D5</f>
        <v>-13.819134239999983</v>
      </c>
      <c r="G5" s="50">
        <f>B5/D5-1</f>
        <v>0.04515423510188321</v>
      </c>
    </row>
    <row r="6" spans="1:7" ht="11.25">
      <c r="A6" s="46" t="s">
        <v>4</v>
      </c>
      <c r="B6" s="47">
        <v>-132.20949249</v>
      </c>
      <c r="C6" s="48">
        <f>B6/$B$4</f>
        <v>-0.2109566605360299</v>
      </c>
      <c r="D6" s="47">
        <v>-117.23339908999999</v>
      </c>
      <c r="E6" s="48">
        <f>D6/$D$4</f>
        <v>-0.19724180638730138</v>
      </c>
      <c r="F6" s="49">
        <f>B6-D6</f>
        <v>-14.97609340000001</v>
      </c>
      <c r="G6" s="50">
        <f>B6/D6-1</f>
        <v>0.12774596246674452</v>
      </c>
    </row>
    <row r="7" spans="1:7" ht="11.25">
      <c r="A7" s="46" t="s">
        <v>6</v>
      </c>
      <c r="B7" s="58">
        <v>3.62189223</v>
      </c>
      <c r="C7" s="52">
        <f>B7/$B$4</f>
        <v>0.005779178750875139</v>
      </c>
      <c r="D7" s="58">
        <v>2.5854012400000004</v>
      </c>
      <c r="E7" s="52">
        <f>D7/$D$4</f>
        <v>0.004349862878428369</v>
      </c>
      <c r="F7" s="59">
        <f>B7-D7</f>
        <v>1.0364909899999994</v>
      </c>
      <c r="G7" s="50">
        <f>B7/D7-1</f>
        <v>0.4009014051528803</v>
      </c>
    </row>
    <row r="8" spans="1:7" ht="12">
      <c r="A8" s="53" t="s">
        <v>19</v>
      </c>
      <c r="B8" s="83">
        <f>SUM(B4:B7)</f>
        <v>178.26433902999995</v>
      </c>
      <c r="C8" s="55">
        <f>B8/$B$4</f>
        <v>0.28444288640829535</v>
      </c>
      <c r="D8" s="83">
        <f>SUM(D4:D7)</f>
        <v>173.67292427000012</v>
      </c>
      <c r="E8" s="55">
        <f>D8/$D$4</f>
        <v>0.2921996766235691</v>
      </c>
      <c r="F8" s="56">
        <f>B8-D8</f>
        <v>4.591414759999822</v>
      </c>
      <c r="G8" s="57">
        <f>B8/D8-1</f>
        <v>0.026437136239278125</v>
      </c>
    </row>
    <row r="9" spans="1:7" ht="11.25">
      <c r="A9" s="81"/>
      <c r="B9" s="81"/>
      <c r="C9" s="81"/>
      <c r="D9" s="81"/>
      <c r="E9" s="81"/>
      <c r="F9" s="81"/>
      <c r="G9" s="81"/>
    </row>
    <row r="10" spans="1:5" ht="12">
      <c r="A10" s="94" t="s">
        <v>12</v>
      </c>
      <c r="B10" s="95">
        <f>+B3</f>
        <v>43008</v>
      </c>
      <c r="C10" s="95">
        <f>+D3</f>
        <v>42643</v>
      </c>
      <c r="D10" s="96" t="s">
        <v>13</v>
      </c>
      <c r="E10" s="98" t="s">
        <v>14</v>
      </c>
    </row>
    <row r="11" spans="1:5" ht="14.25" customHeight="1">
      <c r="A11" s="41" t="s">
        <v>77</v>
      </c>
      <c r="B11" s="81"/>
      <c r="C11" s="81"/>
      <c r="D11" s="81"/>
      <c r="E11" s="100"/>
    </row>
    <row r="12" spans="1:5" ht="11.25">
      <c r="A12" s="46" t="s">
        <v>69</v>
      </c>
      <c r="B12" s="68">
        <v>233.29115980449558</v>
      </c>
      <c r="C12" s="68">
        <v>228.0990914580506</v>
      </c>
      <c r="D12" s="47">
        <f>B12-C12</f>
        <v>5.192068346444984</v>
      </c>
      <c r="E12" s="50">
        <f>B12/C12-1</f>
        <v>0.022762336812726103</v>
      </c>
    </row>
    <row r="13" spans="1:5" ht="11.25">
      <c r="A13" s="46" t="s">
        <v>23</v>
      </c>
      <c r="B13" s="68">
        <v>193.92197084361936</v>
      </c>
      <c r="C13" s="68">
        <v>188.62152080503466</v>
      </c>
      <c r="D13" s="47">
        <f>B13-C13</f>
        <v>5.3004500385846995</v>
      </c>
      <c r="E13" s="50">
        <f>B13/C13-1</f>
        <v>0.02810098241156389</v>
      </c>
    </row>
    <row r="14" spans="1:5" ht="11.25">
      <c r="A14" s="63" t="s">
        <v>24</v>
      </c>
      <c r="B14" s="64">
        <v>192.14911078331565</v>
      </c>
      <c r="C14" s="64">
        <v>186.99310827223997</v>
      </c>
      <c r="D14" s="84">
        <f>B14-C14</f>
        <v>5.156002511075684</v>
      </c>
      <c r="E14" s="66">
        <f>B14/C14-1</f>
        <v>0.027573222129497754</v>
      </c>
    </row>
    <row r="15" spans="1:5" ht="11.25">
      <c r="A15" s="81"/>
      <c r="B15" s="101"/>
      <c r="C15" s="101"/>
      <c r="D15" s="47"/>
      <c r="E15" s="80"/>
    </row>
    <row r="16" spans="1:5" ht="12">
      <c r="A16" s="99" t="s">
        <v>61</v>
      </c>
      <c r="B16" s="95">
        <f>+B10</f>
        <v>43008</v>
      </c>
      <c r="C16" s="95">
        <f>+C10</f>
        <v>42643</v>
      </c>
      <c r="D16" s="96" t="s">
        <v>13</v>
      </c>
      <c r="E16" s="98" t="s">
        <v>14</v>
      </c>
    </row>
    <row r="17" spans="1:5" ht="11.25">
      <c r="A17" s="46" t="s">
        <v>20</v>
      </c>
      <c r="B17" s="68">
        <f>B8</f>
        <v>178.26433902999995</v>
      </c>
      <c r="C17" s="68">
        <f>D8</f>
        <v>173.67292427000012</v>
      </c>
      <c r="D17" s="47">
        <f>B17-C17</f>
        <v>4.591414759999822</v>
      </c>
      <c r="E17" s="50">
        <f>B17/C17-1</f>
        <v>0.026437136239278125</v>
      </c>
    </row>
    <row r="18" spans="1:5" ht="11.25">
      <c r="A18" s="46" t="s">
        <v>21</v>
      </c>
      <c r="B18" s="68">
        <f>'Energia elettrica'!B16</f>
        <v>724.7000000000002</v>
      </c>
      <c r="C18" s="68">
        <f>'Energia elettrica'!C16</f>
        <v>650.6</v>
      </c>
      <c r="D18" s="47">
        <f>B18-C18</f>
        <v>74.10000000000014</v>
      </c>
      <c r="E18" s="50">
        <f>B18/C18-1</f>
        <v>0.11389486627728274</v>
      </c>
    </row>
    <row r="19" spans="1:5" ht="11.25">
      <c r="A19" s="63" t="s">
        <v>22</v>
      </c>
      <c r="B19" s="69">
        <f>+B17/B18</f>
        <v>0.24598363326893874</v>
      </c>
      <c r="C19" s="69">
        <f>+C17/C18</f>
        <v>0.26694270561020617</v>
      </c>
      <c r="D19" s="70">
        <f>+(B19-C19)*100</f>
        <v>-2.0959072341267424</v>
      </c>
      <c r="E19" s="71"/>
    </row>
    <row r="22" ht="11.25">
      <c r="D22" s="8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105" t="s">
        <v>79</v>
      </c>
      <c r="B3" s="106">
        <f>+Acqua!$B$3</f>
        <v>43008</v>
      </c>
      <c r="C3" s="107" t="s">
        <v>16</v>
      </c>
      <c r="D3" s="106">
        <f>+Acqua!$D$3</f>
        <v>42643</v>
      </c>
      <c r="E3" s="107" t="s">
        <v>16</v>
      </c>
      <c r="F3" s="108" t="s">
        <v>13</v>
      </c>
      <c r="G3" s="109" t="s">
        <v>14</v>
      </c>
    </row>
    <row r="4" spans="1:7" ht="12">
      <c r="A4" s="41" t="s">
        <v>17</v>
      </c>
      <c r="B4" s="82">
        <v>803.73164688</v>
      </c>
      <c r="C4" s="43">
        <f>B4/$B$4</f>
        <v>1</v>
      </c>
      <c r="D4" s="82">
        <v>727.58196218</v>
      </c>
      <c r="E4" s="43">
        <f>D4/$D$4</f>
        <v>1</v>
      </c>
      <c r="F4" s="44">
        <f>B4-D4</f>
        <v>76.14968469999997</v>
      </c>
      <c r="G4" s="45">
        <f>B4/D4-1</f>
        <v>0.10466131468108175</v>
      </c>
    </row>
    <row r="5" spans="1:7" ht="11.25">
      <c r="A5" s="46" t="s">
        <v>18</v>
      </c>
      <c r="B5" s="47">
        <v>-478.94921661999996</v>
      </c>
      <c r="C5" s="48">
        <f>B5/$B$4</f>
        <v>-0.5959068782213932</v>
      </c>
      <c r="D5" s="47">
        <v>-430.5630830400001</v>
      </c>
      <c r="E5" s="48">
        <f>D5/$D$4</f>
        <v>-0.5917726186475758</v>
      </c>
      <c r="F5" s="49">
        <f>B5-D5</f>
        <v>-48.386133579999864</v>
      </c>
      <c r="G5" s="50">
        <f>B5/D5-1</f>
        <v>0.11237873260839848</v>
      </c>
    </row>
    <row r="6" spans="1:7" ht="11.25">
      <c r="A6" s="46" t="s">
        <v>4</v>
      </c>
      <c r="B6" s="47">
        <v>-148.68269196000003</v>
      </c>
      <c r="C6" s="48">
        <f>B6/$B$4</f>
        <v>-0.1849904660805261</v>
      </c>
      <c r="D6" s="47">
        <v>-128.88016854999998</v>
      </c>
      <c r="E6" s="48">
        <f>D6/$D$4</f>
        <v>-0.17713491434538298</v>
      </c>
      <c r="F6" s="49">
        <f>B6-D6</f>
        <v>-19.80252341000005</v>
      </c>
      <c r="G6" s="50">
        <f>B6/D6-1</f>
        <v>0.15365066350233336</v>
      </c>
    </row>
    <row r="7" spans="1:7" ht="11.25">
      <c r="A7" s="46" t="s">
        <v>6</v>
      </c>
      <c r="B7" s="58">
        <v>5.290107400000001</v>
      </c>
      <c r="C7" s="52">
        <f>B7/$B$4</f>
        <v>0.006581932440430373</v>
      </c>
      <c r="D7" s="58">
        <v>4.110839660000001</v>
      </c>
      <c r="E7" s="52">
        <f>D7/$D$4</f>
        <v>0.005650002162894467</v>
      </c>
      <c r="F7" s="59">
        <f>B7-D7</f>
        <v>1.1792677400000002</v>
      </c>
      <c r="G7" s="50">
        <f>B7/D7-1</f>
        <v>0.286867851226287</v>
      </c>
    </row>
    <row r="8" spans="1:7" ht="12">
      <c r="A8" s="53" t="s">
        <v>19</v>
      </c>
      <c r="B8" s="83">
        <f>SUM(B4:B7)</f>
        <v>181.3898457</v>
      </c>
      <c r="C8" s="55">
        <f>B8/$B$4</f>
        <v>0.22568458813851106</v>
      </c>
      <c r="D8" s="83">
        <f>SUM(D4:D7)</f>
        <v>172.24955024999994</v>
      </c>
      <c r="E8" s="55">
        <f>D8/$D$4</f>
        <v>0.23674246916993566</v>
      </c>
      <c r="F8" s="56">
        <f>B8-D8</f>
        <v>9.140295450000053</v>
      </c>
      <c r="G8" s="57">
        <f>B8/D8-1</f>
        <v>0.05306426308071055</v>
      </c>
    </row>
    <row r="9" spans="1:7" ht="11.25">
      <c r="A9" s="81"/>
      <c r="B9" s="81"/>
      <c r="C9" s="81"/>
      <c r="D9" s="81"/>
      <c r="E9" s="81"/>
      <c r="F9" s="81"/>
      <c r="G9" s="81"/>
    </row>
    <row r="10" spans="1:7" ht="12">
      <c r="A10" s="105" t="s">
        <v>82</v>
      </c>
      <c r="B10" s="106">
        <f>+B3</f>
        <v>43008</v>
      </c>
      <c r="C10" s="110" t="s">
        <v>16</v>
      </c>
      <c r="D10" s="106">
        <f>+D3</f>
        <v>42643</v>
      </c>
      <c r="E10" s="110" t="s">
        <v>16</v>
      </c>
      <c r="F10" s="108" t="s">
        <v>13</v>
      </c>
      <c r="G10" s="111" t="s">
        <v>14</v>
      </c>
    </row>
    <row r="11" spans="1:7" ht="11.25">
      <c r="A11" s="46" t="s">
        <v>25</v>
      </c>
      <c r="B11" s="68">
        <v>1522.251861</v>
      </c>
      <c r="C11" s="48">
        <f>B11/$D$4</f>
        <v>2.092206706772924</v>
      </c>
      <c r="D11" s="68">
        <v>1533.4242255</v>
      </c>
      <c r="E11" s="52">
        <f aca="true" t="shared" si="0" ref="E11:E22">+D11/D$15</f>
        <v>0.2977019771567654</v>
      </c>
      <c r="F11" s="47">
        <f>B11-D11</f>
        <v>-11.172364499999958</v>
      </c>
      <c r="G11" s="50">
        <f>B11/D11-1</f>
        <v>-0.007285892784403503</v>
      </c>
    </row>
    <row r="12" spans="1:7" ht="11.25">
      <c r="A12" s="46" t="s">
        <v>26</v>
      </c>
      <c r="B12" s="68">
        <v>1915.4212360000101</v>
      </c>
      <c r="C12" s="52">
        <f aca="true" t="shared" si="1" ref="C12:C22">B12/$B$15</f>
        <v>0.37789743157232947</v>
      </c>
      <c r="D12" s="68">
        <v>1747.598421</v>
      </c>
      <c r="E12" s="52">
        <f t="shared" si="0"/>
        <v>0.3392821742059672</v>
      </c>
      <c r="F12" s="47">
        <f aca="true" t="shared" si="2" ref="F12:F21">B12-D12</f>
        <v>167.82281500001022</v>
      </c>
      <c r="G12" s="50">
        <f aca="true" t="shared" si="3" ref="G12:G22">B12/D12-1</f>
        <v>0.09603053709786469</v>
      </c>
    </row>
    <row r="13" spans="1:7" ht="12">
      <c r="A13" s="102" t="s">
        <v>62</v>
      </c>
      <c r="B13" s="103">
        <f>SUM(B11:B12)</f>
        <v>3437.67309700001</v>
      </c>
      <c r="C13" s="55">
        <f t="shared" si="1"/>
        <v>0.6782256610323977</v>
      </c>
      <c r="D13" s="103">
        <f>SUM(D11:D12)</f>
        <v>3281.0226464999996</v>
      </c>
      <c r="E13" s="55">
        <f t="shared" si="0"/>
        <v>0.6369841513627326</v>
      </c>
      <c r="F13" s="56">
        <f t="shared" si="2"/>
        <v>156.65045050001027</v>
      </c>
      <c r="G13" s="57">
        <f t="shared" si="3"/>
        <v>0.04774439782276896</v>
      </c>
    </row>
    <row r="14" spans="1:7" ht="11.25">
      <c r="A14" s="46" t="s">
        <v>63</v>
      </c>
      <c r="B14" s="68">
        <v>1630.9541969999998</v>
      </c>
      <c r="C14" s="52">
        <f t="shared" si="1"/>
        <v>0.32177433896760227</v>
      </c>
      <c r="D14" s="68">
        <v>1869.847496</v>
      </c>
      <c r="E14" s="52">
        <f t="shared" si="0"/>
        <v>0.36301584863726744</v>
      </c>
      <c r="F14" s="47">
        <f t="shared" si="2"/>
        <v>-238.8932990000003</v>
      </c>
      <c r="G14" s="50">
        <f t="shared" si="3"/>
        <v>-0.12776084654553044</v>
      </c>
    </row>
    <row r="15" spans="1:7" s="33" customFormat="1" ht="12">
      <c r="A15" s="53" t="s">
        <v>27</v>
      </c>
      <c r="B15" s="103">
        <f>SUM(B13:B14)</f>
        <v>5068.62729400001</v>
      </c>
      <c r="C15" s="55">
        <f t="shared" si="1"/>
        <v>1</v>
      </c>
      <c r="D15" s="103">
        <f>SUM(D13:D14)</f>
        <v>5150.8701425</v>
      </c>
      <c r="E15" s="55">
        <f t="shared" si="0"/>
        <v>1</v>
      </c>
      <c r="F15" s="56">
        <f t="shared" si="2"/>
        <v>-82.24284849999003</v>
      </c>
      <c r="G15" s="57">
        <f t="shared" si="3"/>
        <v>-0.015966787401880178</v>
      </c>
    </row>
    <row r="16" spans="1:7" ht="11.25">
      <c r="A16" s="46" t="s">
        <v>28</v>
      </c>
      <c r="B16" s="68">
        <v>665.2645130000009</v>
      </c>
      <c r="C16" s="52">
        <f t="shared" si="1"/>
        <v>0.13125141668780976</v>
      </c>
      <c r="D16" s="68">
        <v>573.3701269999999</v>
      </c>
      <c r="E16" s="52">
        <f t="shared" si="0"/>
        <v>0.1113151974593776</v>
      </c>
      <c r="F16" s="47">
        <f t="shared" si="2"/>
        <v>91.89438600000096</v>
      </c>
      <c r="G16" s="50">
        <f t="shared" si="3"/>
        <v>0.160270620446888</v>
      </c>
    </row>
    <row r="17" spans="1:7" ht="11.25">
      <c r="A17" s="46" t="s">
        <v>29</v>
      </c>
      <c r="B17" s="68">
        <v>977.7673829999972</v>
      </c>
      <c r="C17" s="52">
        <f t="shared" si="1"/>
        <v>0.1929057565856992</v>
      </c>
      <c r="D17" s="68">
        <v>1009.7583370000001</v>
      </c>
      <c r="E17" s="52">
        <f t="shared" si="0"/>
        <v>0.19603645773719874</v>
      </c>
      <c r="F17" s="47">
        <f t="shared" si="2"/>
        <v>-31.990954000002944</v>
      </c>
      <c r="G17" s="50">
        <f t="shared" si="3"/>
        <v>-0.03168179239306734</v>
      </c>
    </row>
    <row r="18" spans="1:7" ht="11.25">
      <c r="A18" s="46" t="s">
        <v>30</v>
      </c>
      <c r="B18" s="68">
        <v>335.2439300000008</v>
      </c>
      <c r="C18" s="52">
        <f t="shared" si="1"/>
        <v>0.06614097082988248</v>
      </c>
      <c r="D18" s="68">
        <v>406.135222</v>
      </c>
      <c r="E18" s="52">
        <f t="shared" si="0"/>
        <v>0.07884788603947998</v>
      </c>
      <c r="F18" s="47">
        <f t="shared" si="2"/>
        <v>-70.89129199999923</v>
      </c>
      <c r="G18" s="50">
        <f t="shared" si="3"/>
        <v>-0.17455095780882368</v>
      </c>
    </row>
    <row r="19" spans="1:11" ht="12">
      <c r="A19" s="46" t="s">
        <v>31</v>
      </c>
      <c r="B19" s="68">
        <v>296.66452100000004</v>
      </c>
      <c r="C19" s="52">
        <f t="shared" si="1"/>
        <v>0.0585295591473409</v>
      </c>
      <c r="D19" s="68">
        <v>291.66171299999996</v>
      </c>
      <c r="E19" s="52">
        <f t="shared" si="0"/>
        <v>0.05662377519353275</v>
      </c>
      <c r="F19" s="47">
        <f t="shared" si="2"/>
        <v>5.002808000000073</v>
      </c>
      <c r="G19" s="50">
        <f t="shared" si="3"/>
        <v>0.01715277589417452</v>
      </c>
      <c r="K19" s="104"/>
    </row>
    <row r="20" spans="1:7" ht="11.25">
      <c r="A20" s="46" t="s">
        <v>32</v>
      </c>
      <c r="B20" s="68">
        <v>713.8791960000017</v>
      </c>
      <c r="C20" s="52">
        <f t="shared" si="1"/>
        <v>0.14084270840845933</v>
      </c>
      <c r="D20" s="68">
        <v>849.537507</v>
      </c>
      <c r="E20" s="52">
        <f t="shared" si="0"/>
        <v>0.16493087255111286</v>
      </c>
      <c r="F20" s="47">
        <f t="shared" si="2"/>
        <v>-135.65831099999832</v>
      </c>
      <c r="G20" s="50">
        <f t="shared" si="3"/>
        <v>-0.15968489899763583</v>
      </c>
    </row>
    <row r="21" spans="1:10" ht="11.25">
      <c r="A21" s="46" t="s">
        <v>33</v>
      </c>
      <c r="B21" s="68">
        <v>2079.80775100001</v>
      </c>
      <c r="C21" s="52">
        <f t="shared" si="1"/>
        <v>0.4103295883408084</v>
      </c>
      <c r="D21" s="68">
        <v>2020.4075215</v>
      </c>
      <c r="E21" s="52">
        <f t="shared" si="0"/>
        <v>0.3922458663497553</v>
      </c>
      <c r="F21" s="47">
        <f t="shared" si="2"/>
        <v>59.4002295000098</v>
      </c>
      <c r="G21" s="50">
        <f t="shared" si="3"/>
        <v>0.029400122929610584</v>
      </c>
      <c r="J21" s="58"/>
    </row>
    <row r="22" spans="1:10" s="33" customFormat="1" ht="12">
      <c r="A22" s="53" t="s">
        <v>34</v>
      </c>
      <c r="B22" s="103">
        <f>SUM(B16:B21)</f>
        <v>5068.627294000011</v>
      </c>
      <c r="C22" s="55">
        <f t="shared" si="1"/>
        <v>1.0000000000000002</v>
      </c>
      <c r="D22" s="103">
        <f>SUM(D16:D21)</f>
        <v>5150.8704275</v>
      </c>
      <c r="E22" s="55">
        <f t="shared" si="0"/>
        <v>1.0000000553304573</v>
      </c>
      <c r="F22" s="56">
        <f>B22-D22</f>
        <v>-82.2431334999892</v>
      </c>
      <c r="G22" s="57">
        <f t="shared" si="3"/>
        <v>-0.01596684184888464</v>
      </c>
      <c r="J22" s="58"/>
    </row>
    <row r="23" ht="11.25">
      <c r="J23" s="58"/>
    </row>
    <row r="24" spans="1:10" ht="12">
      <c r="A24" s="112" t="s">
        <v>61</v>
      </c>
      <c r="B24" s="106">
        <f>+B10</f>
        <v>43008</v>
      </c>
      <c r="C24" s="106">
        <f>+D10</f>
        <v>42643</v>
      </c>
      <c r="D24" s="108" t="s">
        <v>13</v>
      </c>
      <c r="E24" s="111" t="s">
        <v>14</v>
      </c>
      <c r="J24" s="58"/>
    </row>
    <row r="25" spans="1:10" ht="11.25">
      <c r="A25" s="46" t="s">
        <v>20</v>
      </c>
      <c r="B25" s="68">
        <f>B8</f>
        <v>181.3898457</v>
      </c>
      <c r="C25" s="68">
        <f>D8</f>
        <v>172.24955024999994</v>
      </c>
      <c r="D25" s="47">
        <f>B25-C25</f>
        <v>9.140295450000053</v>
      </c>
      <c r="E25" s="50">
        <f>B25/C25-1</f>
        <v>0.05306426308071055</v>
      </c>
      <c r="J25" s="58"/>
    </row>
    <row r="26" spans="1:10" ht="11.25">
      <c r="A26" s="46" t="s">
        <v>21</v>
      </c>
      <c r="B26" s="68">
        <f>Acqua!B18</f>
        <v>724.7000000000002</v>
      </c>
      <c r="C26" s="68">
        <f>Acqua!C18</f>
        <v>650.6</v>
      </c>
      <c r="D26" s="47">
        <f>B26-C26</f>
        <v>74.10000000000014</v>
      </c>
      <c r="E26" s="50">
        <f>B26/C26-1</f>
        <v>0.11389486627728274</v>
      </c>
      <c r="J26" s="58"/>
    </row>
    <row r="27" spans="1:5" ht="11.25">
      <c r="A27" s="63" t="s">
        <v>22</v>
      </c>
      <c r="B27" s="69">
        <f>+B25/B26</f>
        <v>0.2502964615703049</v>
      </c>
      <c r="C27" s="69">
        <f>+C25/C26</f>
        <v>0.2647549189209959</v>
      </c>
      <c r="D27" s="70">
        <f>+(B27-C27)*100</f>
        <v>-1.4458457350691012</v>
      </c>
      <c r="E27" s="71"/>
    </row>
    <row r="29" ht="11.25">
      <c r="D29" s="85"/>
    </row>
    <row r="30" ht="11.25">
      <c r="D30" s="8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3" spans="1:7" ht="12">
      <c r="A3" s="115" t="s">
        <v>79</v>
      </c>
      <c r="B3" s="116">
        <f>+Ambiente!B3</f>
        <v>43008</v>
      </c>
      <c r="C3" s="113" t="s">
        <v>16</v>
      </c>
      <c r="D3" s="116">
        <f>+Ambiente!D3</f>
        <v>42643</v>
      </c>
      <c r="E3" s="114" t="s">
        <v>16</v>
      </c>
      <c r="F3" s="117" t="s">
        <v>13</v>
      </c>
      <c r="G3" s="118" t="s">
        <v>14</v>
      </c>
    </row>
    <row r="4" spans="1:7" ht="12">
      <c r="A4" s="41" t="s">
        <v>17</v>
      </c>
      <c r="B4" s="82">
        <v>96.90420043</v>
      </c>
      <c r="C4" s="43">
        <f>+B4/B$4</f>
        <v>1</v>
      </c>
      <c r="D4" s="82">
        <v>90.87832399</v>
      </c>
      <c r="E4" s="43">
        <f>D4/$D$4</f>
        <v>1</v>
      </c>
      <c r="F4" s="44">
        <f>B4-D4</f>
        <v>6.025876440000005</v>
      </c>
      <c r="G4" s="45">
        <f>B4/D4-1</f>
        <v>0.0663070815507456</v>
      </c>
    </row>
    <row r="5" spans="1:7" ht="11.25">
      <c r="A5" s="46" t="s">
        <v>18</v>
      </c>
      <c r="B5" s="47">
        <v>-68.02327347999997</v>
      </c>
      <c r="C5" s="48">
        <f>+B5/B$4</f>
        <v>-0.7019641375518851</v>
      </c>
      <c r="D5" s="47">
        <v>-63.91217778</v>
      </c>
      <c r="E5" s="48">
        <f>D5/$D$4</f>
        <v>-0.7032719682091928</v>
      </c>
      <c r="F5" s="49">
        <f>B5-D5</f>
        <v>-4.1110956999999715</v>
      </c>
      <c r="G5" s="50">
        <f>B5/D5-1</f>
        <v>0.06432413732092312</v>
      </c>
    </row>
    <row r="6" spans="1:7" ht="11.25">
      <c r="A6" s="46" t="s">
        <v>4</v>
      </c>
      <c r="B6" s="47">
        <v>-14.48314008</v>
      </c>
      <c r="C6" s="48">
        <f>+B6/B$4</f>
        <v>-0.1494583311738079</v>
      </c>
      <c r="D6" s="47">
        <v>-14.21000571</v>
      </c>
      <c r="E6" s="48">
        <f>D6/$D$4</f>
        <v>-0.15636298168927093</v>
      </c>
      <c r="F6" s="49">
        <f>B6-D6</f>
        <v>-0.2731343699999993</v>
      </c>
      <c r="G6" s="50">
        <f>B6/D6-1</f>
        <v>0.019221270953310388</v>
      </c>
    </row>
    <row r="7" spans="1:7" ht="11.25">
      <c r="A7" s="46" t="s">
        <v>6</v>
      </c>
      <c r="B7" s="58">
        <v>1.8513733700000001</v>
      </c>
      <c r="C7" s="48">
        <f>+B7/B$4</f>
        <v>0.01910519215663271</v>
      </c>
      <c r="D7" s="58">
        <v>1.09793681</v>
      </c>
      <c r="E7" s="48">
        <f>D7/$D$4</f>
        <v>0.012081393689883783</v>
      </c>
      <c r="F7" s="59">
        <f>B7-D7</f>
        <v>0.7534365600000001</v>
      </c>
      <c r="G7" s="50">
        <f>B7/D7-1</f>
        <v>0.6862294379218419</v>
      </c>
    </row>
    <row r="8" spans="1:7" ht="12">
      <c r="A8" s="53" t="s">
        <v>19</v>
      </c>
      <c r="B8" s="83">
        <f>SUM(B4:B7)</f>
        <v>16.24916024000003</v>
      </c>
      <c r="C8" s="55">
        <f>+B8/B$4</f>
        <v>0.16768272343093962</v>
      </c>
      <c r="D8" s="83">
        <f>SUM(D4:D7)</f>
        <v>13.854077309999997</v>
      </c>
      <c r="E8" s="55">
        <f>D8/$D$4</f>
        <v>0.15244644379142008</v>
      </c>
      <c r="F8" s="56">
        <f>B8-D8</f>
        <v>2.395082930000033</v>
      </c>
      <c r="G8" s="57">
        <f>B8/D8-1</f>
        <v>0.1728792814135114</v>
      </c>
    </row>
    <row r="9" spans="1:7" ht="11.25">
      <c r="A9" s="81"/>
      <c r="B9" s="81"/>
      <c r="C9" s="81"/>
      <c r="D9" s="81"/>
      <c r="E9" s="81"/>
      <c r="F9" s="81"/>
      <c r="G9" s="81"/>
    </row>
    <row r="10" spans="1:5" ht="12">
      <c r="A10" s="115" t="s">
        <v>12</v>
      </c>
      <c r="B10" s="116">
        <f>+B3</f>
        <v>43008</v>
      </c>
      <c r="C10" s="116">
        <f>+D3</f>
        <v>42643</v>
      </c>
      <c r="D10" s="117" t="s">
        <v>13</v>
      </c>
      <c r="E10" s="119" t="s">
        <v>14</v>
      </c>
    </row>
    <row r="11" spans="1:5" ht="12">
      <c r="A11" s="41" t="s">
        <v>35</v>
      </c>
      <c r="D11" s="47"/>
      <c r="E11" s="100"/>
    </row>
    <row r="12" spans="1:5" ht="11.25">
      <c r="A12" s="46" t="s">
        <v>83</v>
      </c>
      <c r="B12" s="68">
        <v>509.173</v>
      </c>
      <c r="C12" s="68">
        <v>517.583</v>
      </c>
      <c r="D12" s="47">
        <f>B12-C12</f>
        <v>-8.409999999999968</v>
      </c>
      <c r="E12" s="50">
        <f>B12/C12-1</f>
        <v>-0.016248601673547913</v>
      </c>
    </row>
    <row r="13" spans="1:5" ht="11.25">
      <c r="A13" s="63" t="s">
        <v>36</v>
      </c>
      <c r="B13" s="35">
        <v>162</v>
      </c>
      <c r="C13" s="35">
        <v>151</v>
      </c>
      <c r="D13" s="84">
        <f>B13-C13</f>
        <v>11</v>
      </c>
      <c r="E13" s="66">
        <f>B13/C13-1</f>
        <v>0.07284768211920523</v>
      </c>
    </row>
    <row r="15" spans="1:5" ht="12">
      <c r="A15" s="120" t="s">
        <v>61</v>
      </c>
      <c r="B15" s="116">
        <f>+B3</f>
        <v>43008</v>
      </c>
      <c r="C15" s="116">
        <f>+C10</f>
        <v>42643</v>
      </c>
      <c r="D15" s="117" t="s">
        <v>13</v>
      </c>
      <c r="E15" s="119" t="s">
        <v>14</v>
      </c>
    </row>
    <row r="16" spans="1:5" ht="11.25">
      <c r="A16" s="46" t="s">
        <v>20</v>
      </c>
      <c r="B16" s="68">
        <f>B8</f>
        <v>16.24916024000003</v>
      </c>
      <c r="C16" s="68">
        <f>D8</f>
        <v>13.854077309999997</v>
      </c>
      <c r="D16" s="47">
        <f>B16-C16</f>
        <v>2.395082930000033</v>
      </c>
      <c r="E16" s="50">
        <f>B16/C16-1</f>
        <v>0.1728792814135114</v>
      </c>
    </row>
    <row r="17" spans="1:5" ht="11.25">
      <c r="A17" s="46" t="s">
        <v>21</v>
      </c>
      <c r="B17" s="68">
        <f>Ambiente!B26</f>
        <v>724.7000000000002</v>
      </c>
      <c r="C17" s="68">
        <f>Ambiente!C26</f>
        <v>650.6</v>
      </c>
      <c r="D17" s="47">
        <f>B17-C17</f>
        <v>74.10000000000014</v>
      </c>
      <c r="E17" s="50">
        <f>B17/C17-1</f>
        <v>0.11389486627728274</v>
      </c>
    </row>
    <row r="18" spans="1:5" ht="11.25">
      <c r="A18" s="63" t="s">
        <v>22</v>
      </c>
      <c r="B18" s="69">
        <f>+B16/B17</f>
        <v>0.02242191284669522</v>
      </c>
      <c r="C18" s="69">
        <f>+C16/C17</f>
        <v>0.021294308807254837</v>
      </c>
      <c r="D18" s="70">
        <f>+(B18-C18)*100</f>
        <v>0.11276040394403823</v>
      </c>
      <c r="E18" s="71"/>
    </row>
    <row r="20" ht="11.25">
      <c r="C20" s="85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2017-11-02T16:23:15Z</dcterms:modified>
  <cp:category/>
  <cp:version/>
  <cp:contentType/>
  <cp:contentStatus/>
</cp:coreProperties>
</file>